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A0"/>
  <workbookPr/>
  <bookViews>
    <workbookView xWindow="360" yWindow="15" windowWidth="1129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<sst xmlns="http://schemas.openxmlformats.org/spreadsheetml/2006/main" count="49" uniqueCount="48">
  <si>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Intergovernmental Panel on Climate Change (IPCC)</t>
  </si>
  <si>
    <t>Contributions to IPCC since inception (1989)</t>
  </si>
  <si>
    <t>As of 25 September 2001</t>
  </si>
  <si>
    <t>(Amounts in Swiss Francs)</t>
  </si>
  <si>
    <t>Total</t>
  </si>
  <si>
    <t>since</t>
  </si>
  <si>
    <t>Country</t>
  </si>
  <si>
    <t>1988-1989</t>
  </si>
  <si>
    <t>1990-1991</t>
  </si>
  <si>
    <t>1992-1993</t>
  </si>
  <si>
    <t>1994-1995</t>
  </si>
  <si>
    <t>1996-1997</t>
  </si>
  <si>
    <t>1998-1999</t>
  </si>
  <si>
    <t>2000-2001</t>
  </si>
  <si>
    <t>inception</t>
  </si>
  <si>
    <t>Australia</t>
  </si>
  <si>
    <t>Austria</t>
  </si>
  <si>
    <t>Barbados</t>
  </si>
  <si>
    <t>Canada</t>
  </si>
  <si>
    <t>China</t>
  </si>
  <si>
    <t>Czech Rep.</t>
  </si>
  <si>
    <t>Denmark</t>
  </si>
  <si>
    <t>Finland</t>
  </si>
  <si>
    <t>France</t>
  </si>
  <si>
    <t>Germany</t>
  </si>
  <si>
    <t>Greece</t>
  </si>
  <si>
    <t>Italy</t>
  </si>
  <si>
    <t>Japan</t>
  </si>
  <si>
    <t>Mauritius</t>
  </si>
  <si>
    <t>Netherlands</t>
  </si>
  <si>
    <t>New Zealand</t>
  </si>
  <si>
    <t>Norway</t>
  </si>
  <si>
    <t>Peru</t>
  </si>
  <si>
    <t>Rockefeller Fdn</t>
  </si>
  <si>
    <t>Saudi Arabia</t>
  </si>
  <si>
    <t>SIDA</t>
  </si>
  <si>
    <t>Slovenia</t>
  </si>
  <si>
    <t>Spain</t>
  </si>
  <si>
    <t>Sweden</t>
  </si>
  <si>
    <t>Switzerland</t>
  </si>
  <si>
    <t>UK</t>
  </si>
  <si>
    <t>USA</t>
  </si>
  <si>
    <t>EEC</t>
  </si>
  <si>
    <t>UNEP</t>
  </si>
  <si>
    <t>UNFCCC</t>
  </si>
  <si>
    <t>WMO</t>
  </si>
  <si>
    <t>Subtotal</t>
  </si>
  <si>
    <t>Japan - TSU/TFI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</si>
</sst>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 ;[Red]\-#,##0\ "/>
  </numFmts>
  <fonts count="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5" zoomScaleNormal="75" workbookViewId="0" topLeftCell="A1">
      <selection activeCell="A1" sqref="A1:R1"/>
    </sheetView>
  </sheetViews>
  <sheetFormatPr defaultColWidth="9.140625" defaultRowHeight="12.75"/>
  <cols>
    <col min="1" max="1" width="1.7109375" style="0" customWidth="1"/>
    <col min="2" max="2" width="14.28125" style="0" customWidth="1"/>
    <col min="3" max="3" width="2.140625" style="0" customWidth="1"/>
    <col min="4" max="4" width="9.7109375" style="0" customWidth="1"/>
    <col min="5" max="5" width="2.57421875" style="0" customWidth="1"/>
    <col min="6" max="6" width="9.7109375" style="0" customWidth="1"/>
    <col min="7" max="7" width="2.140625" style="0" customWidth="1"/>
    <col min="8" max="8" width="9.7109375" style="0" customWidth="1"/>
    <col min="9" max="9" width="2.421875" style="0" customWidth="1"/>
    <col min="10" max="10" width="9.7109375" style="0" customWidth="1"/>
    <col min="11" max="11" width="2.00390625" style="0" customWidth="1"/>
    <col min="12" max="12" width="9.7109375" style="0" customWidth="1"/>
    <col min="13" max="13" width="2.28125" style="0" customWidth="1"/>
    <col min="14" max="14" width="10.7109375" style="0" customWidth="1"/>
    <col min="15" max="15" width="1.57421875" style="0" customWidth="1"/>
    <col min="16" max="16" width="10.7109375" style="0" customWidth="1"/>
    <col min="17" max="17" width="1.7109375" style="0" customWidth="1"/>
    <col min="18" max="18" width="10.7109375" style="0" customWidth="1"/>
  </cols>
  <sheetData>
    <row r="1" spans="1:18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12.75">
      <c r="R6" s="1"/>
    </row>
    <row r="7" spans="5:18" ht="12.75">
      <c r="E7" s="2"/>
      <c r="I7" s="2"/>
      <c r="M7" s="2"/>
      <c r="R7" s="1" t="s">
        <v>4</v>
      </c>
    </row>
    <row r="8" ht="12.75">
      <c r="R8" s="1" t="s">
        <v>5</v>
      </c>
    </row>
    <row r="9" spans="2:18" ht="12.75">
      <c r="B9" s="3" t="s">
        <v>6</v>
      </c>
      <c r="C9" s="2"/>
      <c r="D9" s="4" t="s">
        <v>7</v>
      </c>
      <c r="E9" s="4"/>
      <c r="F9" s="3" t="s">
        <v>8</v>
      </c>
      <c r="G9" s="3"/>
      <c r="H9" s="3" t="s">
        <v>9</v>
      </c>
      <c r="I9" s="3"/>
      <c r="J9" s="3" t="s">
        <v>10</v>
      </c>
      <c r="K9" s="3"/>
      <c r="L9" s="4" t="s">
        <v>11</v>
      </c>
      <c r="M9" s="4"/>
      <c r="N9" s="3" t="s">
        <v>12</v>
      </c>
      <c r="O9" s="3"/>
      <c r="P9" s="3" t="s">
        <v>13</v>
      </c>
      <c r="Q9" s="2"/>
      <c r="R9" s="3" t="s">
        <v>14</v>
      </c>
    </row>
    <row r="10" spans="2:18" ht="6" customHeight="1">
      <c r="B10" s="5"/>
      <c r="C10" s="2"/>
      <c r="D10" s="5"/>
      <c r="E10" s="2"/>
      <c r="F10" s="5"/>
      <c r="G10" s="2"/>
      <c r="H10" s="5"/>
      <c r="I10" s="2"/>
      <c r="J10" s="5"/>
      <c r="K10" s="2"/>
      <c r="L10" s="5"/>
      <c r="M10" s="2"/>
      <c r="N10" s="5"/>
      <c r="O10" s="2"/>
      <c r="P10" s="5"/>
      <c r="Q10" s="2"/>
      <c r="R10" s="5"/>
    </row>
    <row r="11" spans="5:13" ht="13.5" customHeight="1">
      <c r="E11" s="2"/>
      <c r="I11" s="2"/>
      <c r="M11" s="2"/>
    </row>
    <row r="12" spans="2:18" ht="12.75">
      <c r="B12" t="s">
        <v>15</v>
      </c>
      <c r="D12" s="6">
        <v>24963</v>
      </c>
      <c r="E12" s="7"/>
      <c r="F12" s="6">
        <v>224597</v>
      </c>
      <c r="G12" s="6"/>
      <c r="H12" s="6">
        <v>278524</v>
      </c>
      <c r="I12" s="7"/>
      <c r="J12" s="6">
        <v>194135</v>
      </c>
      <c r="K12" s="6"/>
      <c r="L12" s="6">
        <v>198357</v>
      </c>
      <c r="M12" s="7"/>
      <c r="N12" s="6">
        <f>186920+101155.8</f>
        <v>288075.8</v>
      </c>
      <c r="O12" s="6"/>
      <c r="P12" s="6">
        <v>87561.6</v>
      </c>
      <c r="Q12" s="6"/>
      <c r="R12" s="6">
        <f>SUM(D12:Q12)</f>
        <v>1296213.4000000001</v>
      </c>
    </row>
    <row r="13" spans="2:18" ht="12.75">
      <c r="B13" t="s">
        <v>16</v>
      </c>
      <c r="D13" s="6">
        <v>0</v>
      </c>
      <c r="E13" s="6"/>
      <c r="F13" s="6">
        <v>0</v>
      </c>
      <c r="G13" s="6"/>
      <c r="H13" s="6">
        <v>44050</v>
      </c>
      <c r="I13" s="7"/>
      <c r="J13" s="6">
        <v>35750</v>
      </c>
      <c r="K13" s="6"/>
      <c r="L13" s="6">
        <v>0</v>
      </c>
      <c r="M13" s="7"/>
      <c r="N13" s="6">
        <v>35100</v>
      </c>
      <c r="O13" s="6"/>
      <c r="P13" s="6">
        <v>0</v>
      </c>
      <c r="Q13" s="6"/>
      <c r="R13" s="6">
        <f aca="true" t="shared" si="0" ref="R13:R42">SUM(D13:Q13)</f>
        <v>114900</v>
      </c>
    </row>
    <row r="14" spans="2:18" ht="12.75">
      <c r="B14" t="s">
        <v>17</v>
      </c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/>
      <c r="P14" s="8">
        <v>15105.74</v>
      </c>
      <c r="Q14" s="6"/>
      <c r="R14" s="6">
        <f t="shared" si="0"/>
        <v>15105.74</v>
      </c>
    </row>
    <row r="15" spans="2:18" ht="12.75">
      <c r="B15" t="s">
        <v>18</v>
      </c>
      <c r="D15" s="6">
        <v>14520</v>
      </c>
      <c r="E15" s="6"/>
      <c r="F15" s="6">
        <v>30507</v>
      </c>
      <c r="G15" s="6"/>
      <c r="H15" s="6">
        <v>627320</v>
      </c>
      <c r="I15" s="6"/>
      <c r="J15" s="6">
        <v>571808</v>
      </c>
      <c r="K15" s="6"/>
      <c r="L15" s="6">
        <v>189981</v>
      </c>
      <c r="M15" s="6"/>
      <c r="N15" s="6">
        <v>92307</v>
      </c>
      <c r="O15" s="6"/>
      <c r="P15" s="8">
        <f>166366*1.6</f>
        <v>266185.60000000003</v>
      </c>
      <c r="Q15" s="6"/>
      <c r="R15" s="6">
        <f t="shared" si="0"/>
        <v>1792628.6</v>
      </c>
    </row>
    <row r="16" spans="2:18" ht="12.75">
      <c r="B16" t="s">
        <v>19</v>
      </c>
      <c r="D16" s="6">
        <v>16400</v>
      </c>
      <c r="E16" s="6"/>
      <c r="F16" s="6">
        <v>0</v>
      </c>
      <c r="G16" s="6"/>
      <c r="H16" s="6">
        <v>0</v>
      </c>
      <c r="I16" s="6"/>
      <c r="J16" s="6">
        <v>0</v>
      </c>
      <c r="K16" s="6"/>
      <c r="L16" s="6">
        <v>0</v>
      </c>
      <c r="M16" s="6"/>
      <c r="N16" s="6">
        <v>0</v>
      </c>
      <c r="O16" s="6"/>
      <c r="P16" s="8">
        <v>0</v>
      </c>
      <c r="Q16" s="6"/>
      <c r="R16" s="6">
        <f t="shared" si="0"/>
        <v>16400</v>
      </c>
    </row>
    <row r="17" spans="2:18" ht="12.75">
      <c r="B17" t="s">
        <v>20</v>
      </c>
      <c r="D17" s="6">
        <v>0</v>
      </c>
      <c r="E17" s="6"/>
      <c r="F17" s="6">
        <v>0</v>
      </c>
      <c r="G17" s="6"/>
      <c r="H17" s="6">
        <v>0</v>
      </c>
      <c r="I17" s="6"/>
      <c r="J17" s="6">
        <v>0</v>
      </c>
      <c r="K17" s="6"/>
      <c r="L17" s="6">
        <v>0</v>
      </c>
      <c r="M17" s="6"/>
      <c r="N17" s="6">
        <v>0</v>
      </c>
      <c r="O17" s="6"/>
      <c r="P17" s="8">
        <v>5000</v>
      </c>
      <c r="Q17" s="6"/>
      <c r="R17" s="6">
        <f t="shared" si="0"/>
        <v>5000</v>
      </c>
    </row>
    <row r="18" spans="2:18" ht="12.75">
      <c r="B18" t="s">
        <v>21</v>
      </c>
      <c r="D18" s="6">
        <v>7550</v>
      </c>
      <c r="E18" s="6"/>
      <c r="F18" s="6">
        <v>153000</v>
      </c>
      <c r="G18" s="6"/>
      <c r="H18" s="6">
        <v>0</v>
      </c>
      <c r="I18" s="6"/>
      <c r="J18" s="6">
        <v>287400</v>
      </c>
      <c r="K18" s="6"/>
      <c r="L18" s="6">
        <v>650000</v>
      </c>
      <c r="M18" s="6"/>
      <c r="N18" s="6">
        <v>60000</v>
      </c>
      <c r="O18" s="6"/>
      <c r="P18" s="8">
        <v>150000</v>
      </c>
      <c r="Q18" s="6"/>
      <c r="R18" s="6">
        <f t="shared" si="0"/>
        <v>1307950</v>
      </c>
    </row>
    <row r="19" spans="2:18" ht="12.75">
      <c r="B19" t="s">
        <v>22</v>
      </c>
      <c r="D19" s="6">
        <v>7950</v>
      </c>
      <c r="E19" s="6"/>
      <c r="F19" s="6">
        <v>15743</v>
      </c>
      <c r="G19" s="6"/>
      <c r="H19" s="6">
        <v>14900</v>
      </c>
      <c r="I19" s="6"/>
      <c r="J19" s="6">
        <v>25000</v>
      </c>
      <c r="K19" s="6"/>
      <c r="L19" s="6">
        <v>0</v>
      </c>
      <c r="M19" s="6"/>
      <c r="N19" s="6">
        <v>0</v>
      </c>
      <c r="O19" s="6"/>
      <c r="P19" s="8">
        <f>8300+26002.86</f>
        <v>34302.86</v>
      </c>
      <c r="Q19" s="6"/>
      <c r="R19" s="6">
        <f t="shared" si="0"/>
        <v>97895.86</v>
      </c>
    </row>
    <row r="20" spans="2:18" ht="12.75">
      <c r="B20" t="s">
        <v>23</v>
      </c>
      <c r="D20" s="6">
        <v>25303</v>
      </c>
      <c r="E20" s="6"/>
      <c r="F20" s="6">
        <v>97145</v>
      </c>
      <c r="G20" s="6"/>
      <c r="H20" s="6">
        <v>103410</v>
      </c>
      <c r="I20" s="6"/>
      <c r="J20" s="6">
        <v>260660</v>
      </c>
      <c r="K20" s="6"/>
      <c r="L20" s="6">
        <v>0</v>
      </c>
      <c r="M20" s="6"/>
      <c r="N20" s="6">
        <v>0</v>
      </c>
      <c r="O20" s="6"/>
      <c r="P20" s="8">
        <f>40000+117373.5</f>
        <v>157373.5</v>
      </c>
      <c r="Q20" s="6"/>
      <c r="R20" s="6">
        <f t="shared" si="0"/>
        <v>643891.5</v>
      </c>
    </row>
    <row r="21" spans="2:18" ht="12.75">
      <c r="B21" t="s">
        <v>24</v>
      </c>
      <c r="D21" s="6">
        <v>43750</v>
      </c>
      <c r="E21" s="6"/>
      <c r="F21" s="6">
        <v>183334</v>
      </c>
      <c r="G21" s="6"/>
      <c r="H21" s="6">
        <v>485270</v>
      </c>
      <c r="I21" s="6"/>
      <c r="J21" s="6">
        <v>462950</v>
      </c>
      <c r="K21" s="6"/>
      <c r="L21" s="6">
        <v>322400</v>
      </c>
      <c r="M21" s="6"/>
      <c r="N21" s="6">
        <f>305335+158376.5+195661.15+195722.55</f>
        <v>855095.2</v>
      </c>
      <c r="O21" s="6"/>
      <c r="P21" s="8">
        <v>319131.82</v>
      </c>
      <c r="Q21" s="6"/>
      <c r="R21" s="6">
        <f t="shared" si="0"/>
        <v>2671931.02</v>
      </c>
    </row>
    <row r="22" spans="2:18" ht="12.75">
      <c r="B22" t="s">
        <v>25</v>
      </c>
      <c r="D22" s="6">
        <v>0</v>
      </c>
      <c r="E22" s="6"/>
      <c r="F22" s="6">
        <v>0</v>
      </c>
      <c r="G22" s="6"/>
      <c r="H22" s="6">
        <v>0</v>
      </c>
      <c r="I22" s="6"/>
      <c r="J22" s="6">
        <v>38570</v>
      </c>
      <c r="K22" s="6"/>
      <c r="L22" s="6">
        <v>0</v>
      </c>
      <c r="M22" s="6"/>
      <c r="N22" s="6">
        <v>0</v>
      </c>
      <c r="O22" s="6"/>
      <c r="P22" s="8">
        <v>0</v>
      </c>
      <c r="Q22" s="6"/>
      <c r="R22" s="6">
        <f t="shared" si="0"/>
        <v>38570</v>
      </c>
    </row>
    <row r="23" spans="2:18" ht="12.75">
      <c r="B23" t="s">
        <v>26</v>
      </c>
      <c r="D23" s="6">
        <v>0</v>
      </c>
      <c r="E23" s="6"/>
      <c r="F23" s="6">
        <v>83500</v>
      </c>
      <c r="G23" s="6"/>
      <c r="H23" s="6">
        <v>0</v>
      </c>
      <c r="I23" s="6"/>
      <c r="J23" s="6">
        <v>0</v>
      </c>
      <c r="K23" s="6"/>
      <c r="L23" s="6">
        <v>0</v>
      </c>
      <c r="M23" s="6"/>
      <c r="N23" s="6">
        <v>0</v>
      </c>
      <c r="O23" s="6"/>
      <c r="P23" s="8">
        <v>0</v>
      </c>
      <c r="Q23" s="6"/>
      <c r="R23" s="6">
        <f t="shared" si="0"/>
        <v>83500</v>
      </c>
    </row>
    <row r="24" spans="2:18" ht="12.75">
      <c r="B24" t="s">
        <v>27</v>
      </c>
      <c r="D24" s="6">
        <v>151000</v>
      </c>
      <c r="E24" s="6"/>
      <c r="F24" s="6">
        <v>149150</v>
      </c>
      <c r="G24" s="6"/>
      <c r="H24" s="6">
        <v>68500</v>
      </c>
      <c r="I24" s="6"/>
      <c r="J24" s="6">
        <v>146400</v>
      </c>
      <c r="K24" s="6"/>
      <c r="L24" s="6">
        <v>244500</v>
      </c>
      <c r="M24" s="6"/>
      <c r="N24" s="6">
        <f>180000+180000</f>
        <v>360000</v>
      </c>
      <c r="O24" s="6"/>
      <c r="P24" s="8">
        <f>180000+180000</f>
        <v>360000</v>
      </c>
      <c r="Q24" s="6"/>
      <c r="R24" s="6">
        <f t="shared" si="0"/>
        <v>1479550</v>
      </c>
    </row>
    <row r="25" spans="2:18" ht="12.75">
      <c r="B25" t="s">
        <v>28</v>
      </c>
      <c r="D25" s="6">
        <v>0</v>
      </c>
      <c r="E25" s="6"/>
      <c r="F25" s="6">
        <v>0</v>
      </c>
      <c r="G25" s="6"/>
      <c r="H25" s="6">
        <v>0</v>
      </c>
      <c r="I25" s="6"/>
      <c r="J25" s="6">
        <v>0</v>
      </c>
      <c r="K25" s="6"/>
      <c r="L25" s="6">
        <v>0</v>
      </c>
      <c r="M25" s="6"/>
      <c r="N25" s="6">
        <f>1520+1520</f>
        <v>3040</v>
      </c>
      <c r="O25" s="6"/>
      <c r="P25" s="8">
        <v>1720</v>
      </c>
      <c r="Q25" s="6"/>
      <c r="R25" s="6">
        <f t="shared" si="0"/>
        <v>4760</v>
      </c>
    </row>
    <row r="26" spans="2:18" ht="12.75">
      <c r="B26" t="s">
        <v>29</v>
      </c>
      <c r="D26" s="6">
        <v>40250</v>
      </c>
      <c r="E26" s="6"/>
      <c r="F26" s="6">
        <v>306468</v>
      </c>
      <c r="G26" s="6"/>
      <c r="H26" s="6">
        <v>457075</v>
      </c>
      <c r="I26" s="6"/>
      <c r="J26" s="6">
        <v>75123</v>
      </c>
      <c r="K26" s="6"/>
      <c r="L26" s="6">
        <v>100000</v>
      </c>
      <c r="M26" s="6"/>
      <c r="N26" s="6">
        <f>36020+36273.2+27706.8</f>
        <v>100000</v>
      </c>
      <c r="O26" s="6"/>
      <c r="P26" s="8">
        <f>50000+50000</f>
        <v>100000</v>
      </c>
      <c r="Q26" s="6"/>
      <c r="R26" s="6">
        <f t="shared" si="0"/>
        <v>1178916</v>
      </c>
    </row>
    <row r="27" spans="2:18" ht="12.75">
      <c r="B27" t="s">
        <v>30</v>
      </c>
      <c r="D27" s="6">
        <v>0</v>
      </c>
      <c r="E27" s="6"/>
      <c r="F27" s="6">
        <v>0</v>
      </c>
      <c r="G27" s="6"/>
      <c r="H27" s="6">
        <v>0</v>
      </c>
      <c r="I27" s="6"/>
      <c r="J27" s="6">
        <v>0</v>
      </c>
      <c r="K27" s="6"/>
      <c r="L27" s="6">
        <v>8226</v>
      </c>
      <c r="M27" s="6"/>
      <c r="N27" s="6">
        <v>0</v>
      </c>
      <c r="O27" s="6"/>
      <c r="P27" s="8">
        <f>15103.8+28946.15</f>
        <v>44049.95</v>
      </c>
      <c r="Q27" s="6"/>
      <c r="R27" s="6">
        <f t="shared" si="0"/>
        <v>52275.95</v>
      </c>
    </row>
    <row r="28" spans="2:18" ht="12.75">
      <c r="B28" t="s">
        <v>31</v>
      </c>
      <c r="D28" s="6">
        <v>189816</v>
      </c>
      <c r="E28" s="6"/>
      <c r="F28" s="6">
        <v>78583</v>
      </c>
      <c r="G28" s="6"/>
      <c r="H28" s="6">
        <v>47056</v>
      </c>
      <c r="I28" s="6"/>
      <c r="J28" s="6">
        <v>151479</v>
      </c>
      <c r="K28" s="6"/>
      <c r="L28" s="6">
        <v>74950</v>
      </c>
      <c r="M28" s="6"/>
      <c r="N28" s="6">
        <f>34800+38474.2</f>
        <v>73274.2</v>
      </c>
      <c r="O28" s="6"/>
      <c r="P28" s="8">
        <f>37400+37600</f>
        <v>75000</v>
      </c>
      <c r="Q28" s="6"/>
      <c r="R28" s="6">
        <f t="shared" si="0"/>
        <v>690158.2</v>
      </c>
    </row>
    <row r="29" spans="2:18" ht="12.75">
      <c r="B29" t="s">
        <v>32</v>
      </c>
      <c r="D29" s="6">
        <v>0</v>
      </c>
      <c r="E29" s="6"/>
      <c r="F29" s="6">
        <v>0</v>
      </c>
      <c r="G29" s="6"/>
      <c r="H29" s="6">
        <v>0</v>
      </c>
      <c r="I29" s="6"/>
      <c r="J29" s="6">
        <v>0</v>
      </c>
      <c r="K29" s="6"/>
      <c r="L29" s="6">
        <v>0</v>
      </c>
      <c r="M29" s="6"/>
      <c r="N29" s="6">
        <v>7600</v>
      </c>
      <c r="O29" s="6"/>
      <c r="P29" s="8">
        <v>0</v>
      </c>
      <c r="Q29" s="6"/>
      <c r="R29" s="6">
        <f t="shared" si="0"/>
        <v>7600</v>
      </c>
    </row>
    <row r="30" spans="2:18" ht="12.75">
      <c r="B30" t="s">
        <v>33</v>
      </c>
      <c r="D30" s="6">
        <v>0</v>
      </c>
      <c r="E30" s="6"/>
      <c r="F30" s="6">
        <v>68000</v>
      </c>
      <c r="G30" s="6"/>
      <c r="H30" s="6">
        <v>0</v>
      </c>
      <c r="I30" s="6"/>
      <c r="J30" s="6">
        <v>0</v>
      </c>
      <c r="K30" s="6"/>
      <c r="L30" s="6">
        <v>0</v>
      </c>
      <c r="M30" s="6"/>
      <c r="N30" s="6">
        <v>0</v>
      </c>
      <c r="O30" s="6"/>
      <c r="P30" s="8">
        <v>0</v>
      </c>
      <c r="Q30" s="6"/>
      <c r="R30" s="6">
        <f t="shared" si="0"/>
        <v>68000</v>
      </c>
    </row>
    <row r="31" spans="2:18" ht="12.75">
      <c r="B31" t="s">
        <v>34</v>
      </c>
      <c r="D31" s="6">
        <v>16500</v>
      </c>
      <c r="E31" s="6"/>
      <c r="F31" s="6">
        <v>0</v>
      </c>
      <c r="G31" s="6"/>
      <c r="H31" s="6">
        <v>0</v>
      </c>
      <c r="I31" s="6"/>
      <c r="J31" s="6">
        <v>0</v>
      </c>
      <c r="K31" s="6"/>
      <c r="L31" s="6">
        <v>0</v>
      </c>
      <c r="M31" s="6"/>
      <c r="N31" s="6">
        <v>0</v>
      </c>
      <c r="O31" s="6"/>
      <c r="P31" s="8">
        <v>0</v>
      </c>
      <c r="Q31" s="6"/>
      <c r="R31" s="6">
        <f t="shared" si="0"/>
        <v>16500</v>
      </c>
    </row>
    <row r="32" spans="2:18" ht="12.75">
      <c r="B32" t="s">
        <v>35</v>
      </c>
      <c r="D32" s="6">
        <v>0</v>
      </c>
      <c r="E32" s="6"/>
      <c r="F32" s="6">
        <v>0</v>
      </c>
      <c r="G32" s="6"/>
      <c r="H32" s="6">
        <v>7117</v>
      </c>
      <c r="I32" s="6"/>
      <c r="J32" s="6">
        <v>0</v>
      </c>
      <c r="K32" s="6"/>
      <c r="L32" s="6">
        <v>0</v>
      </c>
      <c r="M32" s="6"/>
      <c r="N32" s="6">
        <v>0</v>
      </c>
      <c r="O32" s="6"/>
      <c r="P32" s="8">
        <v>0</v>
      </c>
      <c r="Q32" s="6"/>
      <c r="R32" s="6">
        <f t="shared" si="0"/>
        <v>7117</v>
      </c>
    </row>
    <row r="33" spans="2:18" ht="12.75">
      <c r="B33" t="s">
        <v>36</v>
      </c>
      <c r="D33" s="6">
        <v>0</v>
      </c>
      <c r="E33" s="6"/>
      <c r="F33" s="6">
        <v>0</v>
      </c>
      <c r="G33" s="6"/>
      <c r="H33" s="6">
        <v>0</v>
      </c>
      <c r="I33" s="6"/>
      <c r="J33" s="6">
        <v>0</v>
      </c>
      <c r="K33" s="6"/>
      <c r="L33" s="6">
        <v>1200</v>
      </c>
      <c r="M33" s="6"/>
      <c r="N33" s="6">
        <v>2920</v>
      </c>
      <c r="O33" s="6"/>
      <c r="P33" s="8">
        <v>3560</v>
      </c>
      <c r="Q33" s="6"/>
      <c r="R33" s="6">
        <f t="shared" si="0"/>
        <v>7680</v>
      </c>
    </row>
    <row r="34" spans="2:18" ht="12.75">
      <c r="B34" t="s">
        <v>37</v>
      </c>
      <c r="D34" s="6">
        <v>0</v>
      </c>
      <c r="E34" s="6"/>
      <c r="F34" s="6">
        <v>0</v>
      </c>
      <c r="G34" s="6"/>
      <c r="H34" s="6">
        <v>0</v>
      </c>
      <c r="I34" s="6"/>
      <c r="J34" s="6">
        <v>0</v>
      </c>
      <c r="K34" s="6"/>
      <c r="L34" s="6">
        <v>0</v>
      </c>
      <c r="M34" s="6"/>
      <c r="N34" s="6">
        <v>24190.82</v>
      </c>
      <c r="O34" s="6"/>
      <c r="P34" s="8">
        <v>46891.12</v>
      </c>
      <c r="Q34" s="6"/>
      <c r="R34" s="6">
        <f t="shared" si="0"/>
        <v>71081.94</v>
      </c>
    </row>
    <row r="35" spans="2:18" ht="12.75">
      <c r="B35" t="s">
        <v>38</v>
      </c>
      <c r="D35" s="6">
        <v>0</v>
      </c>
      <c r="E35" s="6"/>
      <c r="F35" s="6">
        <v>43075</v>
      </c>
      <c r="G35" s="6"/>
      <c r="H35" s="6">
        <v>173312</v>
      </c>
      <c r="I35" s="6"/>
      <c r="J35" s="6">
        <v>170250</v>
      </c>
      <c r="K35" s="6"/>
      <c r="L35" s="6">
        <v>120000</v>
      </c>
      <c r="M35" s="6"/>
      <c r="N35" s="6">
        <f>60000+60000</f>
        <v>120000</v>
      </c>
      <c r="O35" s="6"/>
      <c r="P35" s="8">
        <v>20000</v>
      </c>
      <c r="Q35" s="6"/>
      <c r="R35" s="6">
        <f t="shared" si="0"/>
        <v>646637</v>
      </c>
    </row>
    <row r="36" spans="2:18" ht="12.75">
      <c r="B36" t="s">
        <v>39</v>
      </c>
      <c r="D36" s="6">
        <v>55000</v>
      </c>
      <c r="E36" s="6"/>
      <c r="F36" s="6">
        <v>140000</v>
      </c>
      <c r="G36" s="6"/>
      <c r="H36" s="6">
        <v>370000</v>
      </c>
      <c r="I36" s="6"/>
      <c r="J36" s="6">
        <v>250000</v>
      </c>
      <c r="K36" s="6"/>
      <c r="L36" s="6">
        <v>200000</v>
      </c>
      <c r="M36" s="6"/>
      <c r="N36" s="6">
        <f>350000+100000</f>
        <v>450000</v>
      </c>
      <c r="O36" s="6"/>
      <c r="P36" s="8">
        <f>100000+120000</f>
        <v>220000</v>
      </c>
      <c r="Q36" s="6"/>
      <c r="R36" s="6">
        <f t="shared" si="0"/>
        <v>1685000</v>
      </c>
    </row>
    <row r="37" spans="2:18" ht="12.75">
      <c r="B37" t="s">
        <v>40</v>
      </c>
      <c r="D37" s="6">
        <v>90579</v>
      </c>
      <c r="E37" s="6"/>
      <c r="F37" s="6">
        <v>566850</v>
      </c>
      <c r="G37" s="6"/>
      <c r="H37" s="6">
        <f>472569+78571</f>
        <v>551140</v>
      </c>
      <c r="I37" s="6"/>
      <c r="J37" s="6">
        <v>248848</v>
      </c>
      <c r="K37" s="6"/>
      <c r="L37" s="6">
        <v>370965</v>
      </c>
      <c r="M37" s="6"/>
      <c r="N37" s="6">
        <f>218997+140000+193081.09</f>
        <v>552078.09</v>
      </c>
      <c r="O37" s="6"/>
      <c r="P37" s="8">
        <f>367220+341530</f>
        <v>708750</v>
      </c>
      <c r="Q37" s="6"/>
      <c r="R37" s="6">
        <f t="shared" si="0"/>
        <v>3089210.09</v>
      </c>
    </row>
    <row r="38" spans="2:18" ht="12.75">
      <c r="B38" t="s">
        <v>41</v>
      </c>
      <c r="D38" s="6">
        <v>199500</v>
      </c>
      <c r="E38" s="6"/>
      <c r="F38" s="6">
        <v>949287</v>
      </c>
      <c r="G38" s="6"/>
      <c r="H38" s="6">
        <v>1652916</v>
      </c>
      <c r="I38" s="6"/>
      <c r="J38" s="6">
        <v>1723790</v>
      </c>
      <c r="K38" s="6"/>
      <c r="L38" s="6">
        <v>1711500</v>
      </c>
      <c r="M38" s="6"/>
      <c r="N38" s="6">
        <f>1628000+4066000</f>
        <v>5694000</v>
      </c>
      <c r="O38" s="6"/>
      <c r="P38" s="8">
        <f>2672000+2752000</f>
        <v>5424000</v>
      </c>
      <c r="Q38" s="6"/>
      <c r="R38" s="6">
        <f t="shared" si="0"/>
        <v>17354993</v>
      </c>
    </row>
    <row r="39" spans="2:18" ht="12.75">
      <c r="B39" t="s">
        <v>42</v>
      </c>
      <c r="D39" s="6">
        <v>0</v>
      </c>
      <c r="E39" s="6"/>
      <c r="F39" s="6">
        <v>0</v>
      </c>
      <c r="G39" s="6"/>
      <c r="H39" s="6">
        <v>158881</v>
      </c>
      <c r="I39" s="6"/>
      <c r="J39" s="6">
        <v>401492</v>
      </c>
      <c r="K39" s="6"/>
      <c r="L39" s="6">
        <v>460233</v>
      </c>
      <c r="M39" s="6"/>
      <c r="N39" s="6">
        <v>146543</v>
      </c>
      <c r="O39" s="6"/>
      <c r="P39" s="8">
        <f>(50000/1.016)*1.64</f>
        <v>80708.66141732283</v>
      </c>
      <c r="Q39" s="6"/>
      <c r="R39" s="6">
        <f t="shared" si="0"/>
        <v>1247857.661417323</v>
      </c>
    </row>
    <row r="40" spans="2:18" ht="12.75">
      <c r="B40" t="s">
        <v>43</v>
      </c>
      <c r="D40" s="6">
        <v>125000</v>
      </c>
      <c r="E40" s="6"/>
      <c r="F40" s="6">
        <v>454000</v>
      </c>
      <c r="G40" s="6"/>
      <c r="H40" s="6">
        <v>250000</v>
      </c>
      <c r="I40" s="6"/>
      <c r="J40" s="6">
        <v>250000</v>
      </c>
      <c r="K40" s="6"/>
      <c r="L40" s="6">
        <v>168750</v>
      </c>
      <c r="M40" s="6"/>
      <c r="N40" s="6">
        <f>345100-190000</f>
        <v>155100</v>
      </c>
      <c r="O40" s="6"/>
      <c r="P40" s="8">
        <f>110000*1.6</f>
        <v>176000</v>
      </c>
      <c r="Q40" s="6"/>
      <c r="R40" s="6">
        <f t="shared" si="0"/>
        <v>1578850</v>
      </c>
    </row>
    <row r="41" spans="2:18" ht="12.75">
      <c r="B41" t="s">
        <v>44</v>
      </c>
      <c r="D41" s="6">
        <v>0</v>
      </c>
      <c r="E41" s="6"/>
      <c r="F41" s="6">
        <v>0</v>
      </c>
      <c r="G41" s="6"/>
      <c r="H41" s="6">
        <v>0</v>
      </c>
      <c r="I41" s="6"/>
      <c r="J41" s="6">
        <v>0</v>
      </c>
      <c r="K41" s="6"/>
      <c r="L41" s="6">
        <v>400674</v>
      </c>
      <c r="M41" s="6"/>
      <c r="N41" s="6">
        <f>453476+504000+612000</f>
        <v>1569476</v>
      </c>
      <c r="O41" s="6"/>
      <c r="P41" s="6">
        <f>250000*1.66+250000*1.8</f>
        <v>865000</v>
      </c>
      <c r="Q41" s="6"/>
      <c r="R41" s="6">
        <f t="shared" si="0"/>
        <v>2835150</v>
      </c>
    </row>
    <row r="42" spans="2:18" ht="12.75">
      <c r="B42" t="s">
        <v>45</v>
      </c>
      <c r="D42" s="6">
        <v>125000</v>
      </c>
      <c r="E42" s="7"/>
      <c r="F42" s="6">
        <v>250000</v>
      </c>
      <c r="G42" s="6"/>
      <c r="H42" s="6">
        <v>250000</v>
      </c>
      <c r="I42" s="7"/>
      <c r="J42" s="6">
        <v>250000</v>
      </c>
      <c r="K42" s="6"/>
      <c r="L42" s="6">
        <v>380000</v>
      </c>
      <c r="M42" s="7"/>
      <c r="N42" s="6">
        <f>190000+175975</f>
        <v>365975</v>
      </c>
      <c r="O42" s="6"/>
      <c r="P42" s="6">
        <v>345551</v>
      </c>
      <c r="Q42" s="6"/>
      <c r="R42" s="6">
        <f t="shared" si="0"/>
        <v>1966526</v>
      </c>
    </row>
    <row r="43" spans="4:18" ht="5.25" customHeight="1">
      <c r="D43" s="9"/>
      <c r="E43" s="7"/>
      <c r="F43" s="9"/>
      <c r="G43" s="6"/>
      <c r="H43" s="9"/>
      <c r="I43" s="7"/>
      <c r="J43" s="9"/>
      <c r="K43" s="6"/>
      <c r="L43" s="9"/>
      <c r="M43" s="7"/>
      <c r="N43" s="9"/>
      <c r="O43" s="6"/>
      <c r="P43" s="9"/>
      <c r="Q43" s="6"/>
      <c r="R43" s="9"/>
    </row>
    <row r="44" spans="4:18" ht="4.5" customHeight="1">
      <c r="D44" s="6"/>
      <c r="E44" s="7"/>
      <c r="F44" s="6"/>
      <c r="G44" s="6"/>
      <c r="H44" s="6"/>
      <c r="I44" s="7"/>
      <c r="J44" s="6"/>
      <c r="K44" s="6"/>
      <c r="L44" s="6"/>
      <c r="M44" s="7"/>
      <c r="N44" s="6"/>
      <c r="O44" s="6"/>
      <c r="P44" s="6"/>
      <c r="Q44" s="6"/>
      <c r="R44" s="6"/>
    </row>
    <row r="45" spans="2:18" ht="12.75">
      <c r="B45" s="10" t="s">
        <v>46</v>
      </c>
      <c r="C45" s="10"/>
      <c r="D45" s="11">
        <f>SUM(D11:D44)</f>
        <v>1133081</v>
      </c>
      <c r="E45" s="12"/>
      <c r="F45" s="11">
        <f>SUM(F11:F44)</f>
        <v>3793239</v>
      </c>
      <c r="G45" s="11"/>
      <c r="H45" s="11">
        <f>SUM(H11:H44)</f>
        <v>5539471</v>
      </c>
      <c r="I45" s="12"/>
      <c r="J45" s="11">
        <f>SUM(J11:J44)</f>
        <v>5543655</v>
      </c>
      <c r="K45" s="11"/>
      <c r="L45" s="11">
        <f>SUM(L11:L44)</f>
        <v>5601736</v>
      </c>
      <c r="M45" s="12"/>
      <c r="N45" s="11">
        <f>SUM(N11:N44)</f>
        <v>10954775.11</v>
      </c>
      <c r="O45" s="11"/>
      <c r="P45" s="11">
        <f>SUM(P11:P44)</f>
        <v>9505891.851417324</v>
      </c>
      <c r="Q45" s="11"/>
      <c r="R45" s="11">
        <f>SUM(R11:R44)</f>
        <v>42071848.96141732</v>
      </c>
    </row>
    <row r="46" spans="5:13" ht="4.5" customHeight="1">
      <c r="E46" s="2"/>
      <c r="I46" s="2"/>
      <c r="M46" s="2"/>
    </row>
    <row r="47" spans="2:18" ht="12.75">
      <c r="B47" t="s">
        <v>47</v>
      </c>
      <c r="D47" s="6">
        <v>0</v>
      </c>
      <c r="E47" s="7"/>
      <c r="F47" s="6">
        <v>0</v>
      </c>
      <c r="G47" s="6"/>
      <c r="H47" s="6">
        <v>0</v>
      </c>
      <c r="I47" s="7"/>
      <c r="J47" s="6">
        <v>0</v>
      </c>
      <c r="K47" s="6"/>
      <c r="L47" s="6">
        <v>0</v>
      </c>
      <c r="M47" s="7"/>
      <c r="N47" s="6">
        <v>2562531</v>
      </c>
      <c r="O47" s="6"/>
      <c r="P47" s="6">
        <f>2696235.54+2603013.5</f>
        <v>5299249.04</v>
      </c>
      <c r="Q47" s="6"/>
      <c r="R47" s="6">
        <f>SUM(D47:Q47)</f>
        <v>7861780.04</v>
      </c>
    </row>
    <row r="48" spans="4:18" ht="5.25" customHeight="1">
      <c r="D48" s="5"/>
      <c r="E48" s="2"/>
      <c r="F48" s="5"/>
      <c r="H48" s="5"/>
      <c r="I48" s="2"/>
      <c r="J48" s="5"/>
      <c r="L48" s="5"/>
      <c r="M48" s="2"/>
      <c r="N48" s="5"/>
      <c r="P48" s="5"/>
      <c r="R48" s="5"/>
    </row>
    <row r="49" spans="5:13" ht="4.5" customHeight="1">
      <c r="E49" s="2"/>
      <c r="I49" s="2"/>
      <c r="M49" s="2"/>
    </row>
    <row r="50" spans="2:18" ht="12.75">
      <c r="B50" s="10" t="s">
        <v>4</v>
      </c>
      <c r="C50" s="10"/>
      <c r="D50" s="11">
        <f>D45+D47</f>
        <v>1133081</v>
      </c>
      <c r="E50" s="12"/>
      <c r="F50" s="11">
        <f aca="true" t="shared" si="1" ref="F50:R50">F45+F47</f>
        <v>3793239</v>
      </c>
      <c r="G50" s="10"/>
      <c r="H50" s="11">
        <f t="shared" si="1"/>
        <v>5539471</v>
      </c>
      <c r="I50" s="12"/>
      <c r="J50" s="11">
        <f t="shared" si="1"/>
        <v>5543655</v>
      </c>
      <c r="K50" s="10"/>
      <c r="L50" s="11">
        <f t="shared" si="1"/>
        <v>5601736</v>
      </c>
      <c r="M50" s="12"/>
      <c r="N50" s="11">
        <f t="shared" si="1"/>
        <v>13517306.11</v>
      </c>
      <c r="O50" s="11"/>
      <c r="P50" s="11">
        <f t="shared" si="1"/>
        <v>14805140.891417325</v>
      </c>
      <c r="Q50" s="10"/>
      <c r="R50" s="11">
        <f t="shared" si="1"/>
        <v>49933629.00141732</v>
      </c>
    </row>
    <row r="51" spans="4:18" ht="3.75" customHeight="1" thickBot="1">
      <c r="D51" s="13"/>
      <c r="E51" s="2"/>
      <c r="F51" s="13"/>
      <c r="H51" s="13"/>
      <c r="I51" s="2"/>
      <c r="J51" s="13"/>
      <c r="L51" s="13"/>
      <c r="M51" s="2"/>
      <c r="N51" s="13"/>
      <c r="P51" s="13"/>
      <c r="R51" s="13"/>
    </row>
    <row r="52" spans="5:13" ht="13.5" thickTop="1">
      <c r="E52" s="2"/>
      <c r="I52" s="2"/>
      <c r="M52" s="2"/>
    </row>
    <row r="53" spans="5:13" ht="12.75">
      <c r="E53" s="2"/>
      <c r="M53" s="2"/>
    </row>
    <row r="54" ht="12.75">
      <c r="M54" s="2"/>
    </row>
  </sheetData>
  <mergeCells count="5">
    <mergeCell ref="A5:R5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01268 798005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&amp; A MEDIA LTD</dc:creator>
  <cp:keywords/>
  <dc:description/>
  <cp:lastModifiedBy>CIT</cp:lastModifiedBy>
  <cp:lastPrinted>2002-02-15T10:09:59Z</cp:lastPrinted>
  <dcterms:created xsi:type="dcterms:W3CDTF">2001-09-28T17:04:45Z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